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<sst xmlns="http://schemas.openxmlformats.org/spreadsheetml/2006/main" count="53" uniqueCount="50">
  <si>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Csak a sárga mezőkbe írjon!</t>
  </si>
  <si>
    <t>ÁTALÁNYADÓ KALKULÁTOR</t>
  </si>
  <si>
    <t>Név:</t>
  </si>
  <si>
    <t>Teszt Elek</t>
  </si>
  <si>
    <t>Adószám:</t>
  </si>
  <si>
    <t>Főtevékenységű (I/N)</t>
  </si>
  <si>
    <t>i</t>
  </si>
  <si>
    <t>Átalányköltség mértéke:</t>
  </si>
  <si>
    <t>Nyugdíjas (I/N)</t>
  </si>
  <si>
    <t>n</t>
  </si>
  <si>
    <t>Tevékenység kezdete:</t>
  </si>
  <si>
    <t>hó</t>
  </si>
  <si>
    <t>Alkalmazható mértékek:</t>
  </si>
  <si>
    <t>ÉV:</t>
  </si>
  <si>
    <t>Általános:</t>
  </si>
  <si>
    <t>Kedvezményes tev:</t>
  </si>
  <si>
    <t xml:space="preserve">Minimálbér </t>
  </si>
  <si>
    <t>Ft/hó</t>
  </si>
  <si>
    <t>Kiskereskedelmi tev:</t>
  </si>
  <si>
    <t>Hónap</t>
  </si>
  <si>
    <t>Éves összes</t>
  </si>
  <si>
    <t>Tárgyhavi bevétel (Ft):</t>
  </si>
  <si>
    <t>SZJA alap:</t>
  </si>
  <si>
    <t>Átalányjövedelem:</t>
  </si>
  <si>
    <t>Kumulált átalányjövedelem</t>
  </si>
  <si>
    <t>Kumulált adóköteles adóalap</t>
  </si>
  <si>
    <t>Tárgyhavi adóalap</t>
  </si>
  <si>
    <t>Kumulált tárgyhavi adóalap</t>
  </si>
  <si>
    <t>SZJA 15%:</t>
  </si>
  <si>
    <t>Járulékalap:</t>
  </si>
  <si>
    <t>Járulékalap nem főállású ev</t>
  </si>
  <si>
    <t>Minimális járulékalap</t>
  </si>
  <si>
    <t>Minimális kumulált járulékalap</t>
  </si>
  <si>
    <t>Tárgyhavi járulékalap</t>
  </si>
  <si>
    <t>Kumulált járulékalap</t>
  </si>
  <si>
    <t>Nem nyugdíjas járulékalap</t>
  </si>
  <si>
    <t>TBJ 18,5%:</t>
  </si>
  <si>
    <t>Szocho alap:</t>
  </si>
  <si>
    <t>Minimális szochoalap</t>
  </si>
  <si>
    <t>Minimális kumulált szochoalap</t>
  </si>
  <si>
    <t>Szocho 13%</t>
  </si>
  <si>
    <t>Fizetendő összesen:</t>
  </si>
  <si>
    <t>NAV Személyi jövedelemadó</t>
  </si>
  <si>
    <t>10032000-06056353</t>
  </si>
  <si>
    <t>Bevételhez viszonyított adóterhelés:</t>
  </si>
  <si>
    <t>NAV TB járulék</t>
  </si>
  <si>
    <t>10032000-06055819</t>
  </si>
  <si>
    <t>NAV Szociális hozzájárulás</t>
  </si>
  <si>
    <t>10032000-06055912</t>
  </si>
  <si>
    <t>Készítette: Rák Tamás – www.traukont.hu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</si>
</sst>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#,##0"/>
    <numFmt numFmtId="167" formatCode="0.00%"/>
    <numFmt numFmtId="168" formatCode="yyyy\-mm\-dd"/>
  </numFmts>
  <fonts count="18"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8"/>
      <color indexed="60"/>
      <name val="Arial"/>
      <family val="2"/>
    </font>
    <font>
      <b/>
      <sz val="12"/>
      <color indexed="52"/>
      <name val="Arial"/>
      <family val="2"/>
    </font>
    <font>
      <b/>
      <sz val="10"/>
      <name val="Arial"/>
      <family val="2"/>
    </font>
    <font>
      <b/>
      <sz val="12"/>
      <color indexed="30"/>
      <name val="Arial"/>
      <family val="2"/>
    </font>
    <font>
      <b/>
      <sz val="13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sz val="12"/>
      <color indexed="52"/>
      <name val="Arial"/>
      <family val="2"/>
    </font>
    <font>
      <sz val="12"/>
      <color indexed="30"/>
      <name val="Arial"/>
      <family val="2"/>
    </font>
    <font>
      <i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/>
    </xf>
    <xf numFmtId="164" fontId="1" fillId="2" borderId="0" xfId="0" applyFont="1" applyFill="1" applyBorder="1" applyAlignment="1" applyProtection="1">
      <alignment/>
      <protection locked="0"/>
    </xf>
    <xf numFmtId="164" fontId="1" fillId="2" borderId="0" xfId="0" applyFont="1" applyFill="1" applyAlignment="1" applyProtection="1">
      <alignment horizontal="center"/>
      <protection locked="0"/>
    </xf>
    <xf numFmtId="164" fontId="4" fillId="0" borderId="0" xfId="0" applyFont="1" applyAlignment="1">
      <alignment/>
    </xf>
    <xf numFmtId="165" fontId="4" fillId="3" borderId="0" xfId="0" applyNumberFormat="1" applyFont="1" applyFill="1" applyAlignment="1" applyProtection="1">
      <alignment/>
      <protection locked="0"/>
    </xf>
    <xf numFmtId="164" fontId="5" fillId="0" borderId="0" xfId="0" applyFont="1" applyAlignment="1">
      <alignment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166" fontId="1" fillId="2" borderId="0" xfId="0" applyNumberFormat="1" applyFont="1" applyFill="1" applyAlignment="1" applyProtection="1">
      <alignment/>
      <protection locked="0"/>
    </xf>
    <xf numFmtId="164" fontId="1" fillId="0" borderId="0" xfId="0" applyFont="1" applyAlignment="1">
      <alignment horizontal="center"/>
    </xf>
    <xf numFmtId="164" fontId="4" fillId="0" borderId="0" xfId="0" applyFont="1" applyFill="1" applyAlignment="1">
      <alignment/>
    </xf>
    <xf numFmtId="164" fontId="4" fillId="2" borderId="0" xfId="0" applyFont="1" applyFill="1" applyAlignment="1">
      <alignment/>
    </xf>
    <xf numFmtId="166" fontId="4" fillId="2" borderId="0" xfId="0" applyNumberFormat="1" applyFont="1" applyFill="1" applyAlignment="1" applyProtection="1">
      <alignment/>
      <protection locked="0"/>
    </xf>
    <xf numFmtId="166" fontId="4" fillId="0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4" fontId="7" fillId="0" borderId="0" xfId="0" applyFont="1" applyAlignment="1">
      <alignment/>
    </xf>
    <xf numFmtId="166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66" fontId="8" fillId="0" borderId="0" xfId="0" applyNumberFormat="1" applyFont="1" applyAlignment="1">
      <alignment/>
    </xf>
    <xf numFmtId="164" fontId="9" fillId="0" borderId="0" xfId="0" applyFont="1" applyAlignment="1">
      <alignment/>
    </xf>
    <xf numFmtId="166" fontId="9" fillId="0" borderId="0" xfId="0" applyNumberFormat="1" applyFont="1" applyAlignment="1">
      <alignment/>
    </xf>
    <xf numFmtId="164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11" fillId="0" borderId="0" xfId="0" applyFont="1" applyAlignment="1">
      <alignment/>
    </xf>
    <xf numFmtId="166" fontId="11" fillId="0" borderId="0" xfId="0" applyNumberFormat="1" applyFont="1" applyAlignment="1">
      <alignment/>
    </xf>
    <xf numFmtId="164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Border="1" applyAlignment="1">
      <alignment/>
    </xf>
    <xf numFmtId="164" fontId="14" fillId="0" borderId="0" xfId="0" applyFont="1" applyBorder="1" applyAlignment="1">
      <alignment/>
    </xf>
    <xf numFmtId="167" fontId="14" fillId="0" borderId="0" xfId="0" applyNumberFormat="1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/>
    </xf>
    <xf numFmtId="164" fontId="16" fillId="0" borderId="0" xfId="0" applyFont="1" applyAlignment="1">
      <alignment/>
    </xf>
    <xf numFmtId="164" fontId="16" fillId="0" borderId="0" xfId="0" applyFont="1" applyBorder="1" applyAlignment="1">
      <alignment/>
    </xf>
    <xf numFmtId="168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7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8000"/>
      <rgbColor rgb="00FF6600"/>
      <rgbColor rgb="00666699"/>
      <rgbColor rgb="00969696"/>
      <rgbColor rgb="00003366"/>
      <rgbColor rgb="0000A933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190500</xdr:colOff>
      <xdr:row>1</xdr:row>
      <xdr:rowOff>276225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30194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ukont.h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6"/>
  <sheetViews>
    <sheetView tabSelected="1" zoomScale="90" zoomScaleNormal="90" workbookViewId="0" topLeftCell="A1">
      <selection activeCell="C4" sqref="C4"/>
    </sheetView>
  </sheetViews>
  <sheetFormatPr defaultColWidth="9.140625" defaultRowHeight="12.75"/>
  <cols>
    <col min="1" max="1" width="4.8515625" style="1" customWidth="1"/>
    <col min="2" max="2" width="28.57421875" style="1" customWidth="1"/>
    <col min="3" max="3" width="13.8515625" style="1" customWidth="1"/>
    <col min="4" max="9" width="11.57421875" style="1" customWidth="1"/>
    <col min="10" max="10" width="13.28125" style="1" customWidth="1"/>
    <col min="11" max="14" width="11.57421875" style="1" customWidth="1"/>
    <col min="15" max="15" width="13.8515625" style="1" customWidth="1"/>
    <col min="16" max="16384" width="11.421875" style="1" customWidth="1"/>
  </cols>
  <sheetData>
    <row r="1" spans="2:15" ht="16.5">
      <c r="B1" s="2"/>
      <c r="C1" s="2"/>
      <c r="L1" s="3" t="s">
        <v>0</v>
      </c>
      <c r="M1" s="3"/>
      <c r="N1" s="3"/>
      <c r="O1" s="3"/>
    </row>
    <row r="2" spans="2:15" ht="31.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4" ht="18" customHeight="1">
      <c r="B3" s="1" t="s">
        <v>2</v>
      </c>
      <c r="C3" s="5" t="s">
        <v>3</v>
      </c>
      <c r="D3" s="5"/>
    </row>
    <row r="4" spans="2:4" ht="15" customHeight="1">
      <c r="B4" s="1" t="s">
        <v>4</v>
      </c>
      <c r="C4" s="5"/>
      <c r="D4" s="5"/>
    </row>
    <row r="5" spans="2:10" ht="16.5" customHeight="1">
      <c r="B5" s="1" t="s">
        <v>5</v>
      </c>
      <c r="D5" s="6" t="s">
        <v>6</v>
      </c>
      <c r="G5" s="7" t="s">
        <v>7</v>
      </c>
      <c r="I5"/>
      <c r="J5" s="8">
        <v>0.4</v>
      </c>
    </row>
    <row r="6" spans="2:4" ht="16.5">
      <c r="B6" s="1" t="s">
        <v>8</v>
      </c>
      <c r="D6" s="6" t="s">
        <v>9</v>
      </c>
    </row>
    <row r="7" spans="2:8" ht="16.5">
      <c r="B7" s="1" t="s">
        <v>10</v>
      </c>
      <c r="D7" s="6">
        <v>9</v>
      </c>
      <c r="E7" s="1" t="s">
        <v>11</v>
      </c>
      <c r="H7" s="9" t="s">
        <v>12</v>
      </c>
    </row>
    <row r="8" spans="2:11" ht="16.5">
      <c r="B8" s="1" t="s">
        <v>13</v>
      </c>
      <c r="C8" s="10">
        <v>2022</v>
      </c>
      <c r="H8" s="1" t="s">
        <v>14</v>
      </c>
      <c r="J8" s="11">
        <v>0.4</v>
      </c>
      <c r="K8" s="11"/>
    </row>
    <row r="9" spans="8:11" ht="21.75" customHeight="1">
      <c r="H9" s="1" t="s">
        <v>15</v>
      </c>
      <c r="J9" s="11">
        <v>0.8</v>
      </c>
      <c r="K9" s="11"/>
    </row>
    <row r="10" spans="2:11" ht="21" customHeight="1">
      <c r="B10" s="1" t="s">
        <v>16</v>
      </c>
      <c r="C10" s="12">
        <v>200000</v>
      </c>
      <c r="D10" s="1" t="s">
        <v>17</v>
      </c>
      <c r="H10" s="1" t="s">
        <v>18</v>
      </c>
      <c r="J10" s="11">
        <v>0.9</v>
      </c>
      <c r="K10" s="11"/>
    </row>
    <row r="11" spans="10:11" ht="16.5">
      <c r="J11" s="11"/>
      <c r="K11" s="11"/>
    </row>
    <row r="15" spans="2:15" s="13" customFormat="1" ht="15">
      <c r="B15" s="10" t="s">
        <v>19</v>
      </c>
      <c r="C15" s="13">
        <v>1</v>
      </c>
      <c r="D15" s="13">
        <v>2</v>
      </c>
      <c r="E15" s="13">
        <v>3</v>
      </c>
      <c r="F15" s="13">
        <v>4</v>
      </c>
      <c r="G15" s="13">
        <v>5</v>
      </c>
      <c r="H15" s="13">
        <v>6</v>
      </c>
      <c r="I15" s="13">
        <v>7</v>
      </c>
      <c r="J15" s="13">
        <v>8</v>
      </c>
      <c r="K15" s="13">
        <v>9</v>
      </c>
      <c r="L15" s="13">
        <v>10</v>
      </c>
      <c r="M15" s="13">
        <v>11</v>
      </c>
      <c r="N15" s="13">
        <v>12</v>
      </c>
      <c r="O15" s="13" t="s">
        <v>20</v>
      </c>
    </row>
    <row r="16" spans="2:15" s="14" customFormat="1" ht="23.25" customHeight="1">
      <c r="B16" s="15" t="s">
        <v>21</v>
      </c>
      <c r="C16" s="16"/>
      <c r="D16" s="16"/>
      <c r="E16" s="16"/>
      <c r="F16" s="16"/>
      <c r="G16" s="16"/>
      <c r="H16" s="16"/>
      <c r="I16" s="16"/>
      <c r="J16" s="16"/>
      <c r="K16" s="16">
        <v>1000000</v>
      </c>
      <c r="L16" s="16">
        <v>100000</v>
      </c>
      <c r="M16" s="16">
        <v>1000000</v>
      </c>
      <c r="N16" s="16">
        <v>1000000</v>
      </c>
      <c r="O16" s="17">
        <f>SUM(C16:N16)</f>
        <v>3100000</v>
      </c>
    </row>
    <row r="17" spans="3:15" ht="15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2:15" s="19" customFormat="1" ht="14.25">
      <c r="B18" s="19" t="s">
        <v>22</v>
      </c>
      <c r="C18" s="20">
        <f>+C22</f>
        <v>0</v>
      </c>
      <c r="D18" s="20">
        <f>+D22</f>
        <v>0</v>
      </c>
      <c r="E18" s="20">
        <f>+E22</f>
        <v>0</v>
      </c>
      <c r="F18" s="20">
        <f>+F22</f>
        <v>0</v>
      </c>
      <c r="G18" s="20">
        <f>+G22</f>
        <v>0</v>
      </c>
      <c r="H18" s="20">
        <f>+H22</f>
        <v>0</v>
      </c>
      <c r="I18" s="20">
        <f>+I22</f>
        <v>0</v>
      </c>
      <c r="J18" s="20">
        <f>+J22</f>
        <v>0</v>
      </c>
      <c r="K18" s="20">
        <f>+K22</f>
        <v>0</v>
      </c>
      <c r="L18" s="20">
        <f>+L22</f>
        <v>0</v>
      </c>
      <c r="M18" s="20">
        <f>+M22</f>
        <v>60000</v>
      </c>
      <c r="N18" s="20">
        <f>+N22</f>
        <v>600000</v>
      </c>
      <c r="O18" s="20"/>
    </row>
    <row r="19" spans="2:15" s="21" customFormat="1" ht="12.75" hidden="1">
      <c r="B19" s="21" t="s">
        <v>23</v>
      </c>
      <c r="C19" s="22">
        <f>+C16*(1-$J$5)</f>
        <v>0</v>
      </c>
      <c r="D19" s="22">
        <f>+D16*(1-$J$5)</f>
        <v>0</v>
      </c>
      <c r="E19" s="22">
        <f>+E16*(1-$J$5)</f>
        <v>0</v>
      </c>
      <c r="F19" s="22">
        <f>+F16*(1-$J$5)</f>
        <v>0</v>
      </c>
      <c r="G19" s="22">
        <f>+G16*(1-$J$5)</f>
        <v>0</v>
      </c>
      <c r="H19" s="22">
        <f>+H16*(1-$J$5)</f>
        <v>0</v>
      </c>
      <c r="I19" s="22">
        <f>+I16*(1-$J$5)</f>
        <v>0</v>
      </c>
      <c r="J19" s="22">
        <f>+J16*(1-$J$5)</f>
        <v>0</v>
      </c>
      <c r="K19" s="22">
        <f>+K16*(1-$J$5)</f>
        <v>600000</v>
      </c>
      <c r="L19" s="22">
        <f>+L16*(1-$J$5)</f>
        <v>60000</v>
      </c>
      <c r="M19" s="22">
        <f>+M16*(1-$J$5)</f>
        <v>600000</v>
      </c>
      <c r="N19" s="22">
        <f>+N16*(1-$J$5)</f>
        <v>600000</v>
      </c>
      <c r="O19" s="22"/>
    </row>
    <row r="20" spans="2:15" s="21" customFormat="1" ht="12.75" hidden="1">
      <c r="B20" s="21" t="s">
        <v>24</v>
      </c>
      <c r="C20" s="22">
        <f>+C19</f>
        <v>0</v>
      </c>
      <c r="D20" s="22">
        <f>+C20+D19</f>
        <v>0</v>
      </c>
      <c r="E20" s="22">
        <f>+D20+E19</f>
        <v>0</v>
      </c>
      <c r="F20" s="22">
        <f>+E20+F19</f>
        <v>0</v>
      </c>
      <c r="G20" s="22">
        <f>+F20+G19</f>
        <v>0</v>
      </c>
      <c r="H20" s="22">
        <f>+G20+H19</f>
        <v>0</v>
      </c>
      <c r="I20" s="22">
        <f>+H20+I19</f>
        <v>0</v>
      </c>
      <c r="J20" s="22">
        <f>+I20+J19</f>
        <v>0</v>
      </c>
      <c r="K20" s="22">
        <f>+J20+K19</f>
        <v>600000</v>
      </c>
      <c r="L20" s="22">
        <f>+K20+L19</f>
        <v>660000</v>
      </c>
      <c r="M20" s="22">
        <f>+L20+M19</f>
        <v>1260000</v>
      </c>
      <c r="N20" s="22">
        <f>+M20+N19</f>
        <v>1860000</v>
      </c>
      <c r="O20" s="22"/>
    </row>
    <row r="21" spans="2:15" s="21" customFormat="1" ht="12.75" hidden="1">
      <c r="B21" s="21" t="s">
        <v>25</v>
      </c>
      <c r="C21" s="22">
        <f>+C20-6*$C$10</f>
        <v>-1200000</v>
      </c>
      <c r="D21" s="22">
        <f>+D20-6*$C$10</f>
        <v>-1200000</v>
      </c>
      <c r="E21" s="22">
        <f>+E20-6*$C$10</f>
        <v>-1200000</v>
      </c>
      <c r="F21" s="22">
        <f>+F20-6*$C$10</f>
        <v>-1200000</v>
      </c>
      <c r="G21" s="22">
        <f>+G20-6*$C$10</f>
        <v>-1200000</v>
      </c>
      <c r="H21" s="22">
        <f>+H20-6*$C$10</f>
        <v>-1200000</v>
      </c>
      <c r="I21" s="22">
        <f>+I20-6*$C$10</f>
        <v>-1200000</v>
      </c>
      <c r="J21" s="22">
        <f>+J20-6*$C$10</f>
        <v>-1200000</v>
      </c>
      <c r="K21" s="22">
        <f>+K20-6*$C$10</f>
        <v>-600000</v>
      </c>
      <c r="L21" s="22">
        <f>+L20-6*$C$10</f>
        <v>-540000</v>
      </c>
      <c r="M21" s="22">
        <f>+M20-6*$C$10</f>
        <v>60000</v>
      </c>
      <c r="N21" s="22">
        <f>+N20-6*$C$10</f>
        <v>660000</v>
      </c>
      <c r="O21" s="22"/>
    </row>
    <row r="22" spans="2:15" s="21" customFormat="1" ht="12.75" hidden="1">
      <c r="B22" s="21" t="s">
        <v>26</v>
      </c>
      <c r="C22" s="22">
        <f>IF(C21&lt;=0,0,C21)</f>
        <v>0</v>
      </c>
      <c r="D22" s="22">
        <f>IF(D21&lt;=0,0,D21-C23)</f>
        <v>0</v>
      </c>
      <c r="E22" s="22">
        <f>IF(E21&lt;=0,0,E21-D23)</f>
        <v>0</v>
      </c>
      <c r="F22" s="22">
        <f>IF(F21&lt;=0,0,F21-E23)</f>
        <v>0</v>
      </c>
      <c r="G22" s="22">
        <f>IF(G21&lt;=0,0,G21-F23)</f>
        <v>0</v>
      </c>
      <c r="H22" s="22">
        <f>IF(H21&lt;=0,0,H21-G23)</f>
        <v>0</v>
      </c>
      <c r="I22" s="22">
        <f>IF(I21&lt;=0,0,I21-H23)</f>
        <v>0</v>
      </c>
      <c r="J22" s="22">
        <f>IF(J21&lt;=0,0,J21-I23)</f>
        <v>0</v>
      </c>
      <c r="K22" s="22">
        <f>IF(K21&lt;=0,0,K21-J23)</f>
        <v>0</v>
      </c>
      <c r="L22" s="22">
        <f>IF(L21&lt;=0,0,L21-K23)</f>
        <v>0</v>
      </c>
      <c r="M22" s="22">
        <f>IF(M21&lt;=0,0,M21-L23)</f>
        <v>60000</v>
      </c>
      <c r="N22" s="22">
        <f>IF(N21&lt;=0,0,N21-M23)</f>
        <v>600000</v>
      </c>
      <c r="O22" s="22"/>
    </row>
    <row r="23" spans="2:15" s="21" customFormat="1" ht="12.75" hidden="1">
      <c r="B23" s="21" t="s">
        <v>27</v>
      </c>
      <c r="C23" s="22">
        <f>+C22</f>
        <v>0</v>
      </c>
      <c r="D23" s="22">
        <f>+C23+D22</f>
        <v>0</v>
      </c>
      <c r="E23" s="22">
        <f>+D23+E22</f>
        <v>0</v>
      </c>
      <c r="F23" s="22">
        <f>+E23+F22</f>
        <v>0</v>
      </c>
      <c r="G23" s="22">
        <f>+F23+G22</f>
        <v>0</v>
      </c>
      <c r="H23" s="22">
        <f>+G23+H22</f>
        <v>0</v>
      </c>
      <c r="I23" s="22">
        <f>+H23+I22</f>
        <v>0</v>
      </c>
      <c r="J23" s="22">
        <f>+I23+J22</f>
        <v>0</v>
      </c>
      <c r="K23" s="22">
        <f>+J23+K22</f>
        <v>0</v>
      </c>
      <c r="L23" s="22">
        <f>+K23+L22</f>
        <v>0</v>
      </c>
      <c r="M23" s="22">
        <f>+L23+M22</f>
        <v>60000</v>
      </c>
      <c r="N23" s="22">
        <f>+M23+N22</f>
        <v>660000</v>
      </c>
      <c r="O23" s="22"/>
    </row>
    <row r="24" spans="2:15" s="23" customFormat="1" ht="16.5">
      <c r="B24" s="23" t="s">
        <v>28</v>
      </c>
      <c r="C24" s="24">
        <f>+C18*0.15</f>
        <v>0</v>
      </c>
      <c r="D24" s="24">
        <f>+D18*0.15</f>
        <v>0</v>
      </c>
      <c r="E24" s="24">
        <f>+E18*0.15</f>
        <v>0</v>
      </c>
      <c r="F24" s="24">
        <f>+F18*0.15</f>
        <v>0</v>
      </c>
      <c r="G24" s="24">
        <f>+G18*0.15</f>
        <v>0</v>
      </c>
      <c r="H24" s="24">
        <f>+H18*0.15</f>
        <v>0</v>
      </c>
      <c r="I24" s="24">
        <f>+I18*0.15</f>
        <v>0</v>
      </c>
      <c r="J24" s="24">
        <f>+J18*0.15</f>
        <v>0</v>
      </c>
      <c r="K24" s="24">
        <f>+K18*0.15</f>
        <v>0</v>
      </c>
      <c r="L24" s="24">
        <f>+L18*0.15</f>
        <v>0</v>
      </c>
      <c r="M24" s="24">
        <f>+M18*0.15</f>
        <v>9000</v>
      </c>
      <c r="N24" s="24">
        <f>+N18*0.15</f>
        <v>90000</v>
      </c>
      <c r="O24" s="24">
        <f>SUM(C24:N24)</f>
        <v>99000</v>
      </c>
    </row>
    <row r="25" spans="3:15" ht="15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15" s="19" customFormat="1" ht="16.5">
      <c r="B26" s="19" t="s">
        <v>29</v>
      </c>
      <c r="C26" s="20">
        <f>IF($D$6="n",C33,0)</f>
        <v>0</v>
      </c>
      <c r="D26" s="20">
        <f>IF($D$6="n",D33,0)</f>
        <v>0</v>
      </c>
      <c r="E26" s="20">
        <f>IF($D$6="n",E33,0)</f>
        <v>0</v>
      </c>
      <c r="F26" s="20">
        <f>IF($D$6="n",F33,0)</f>
        <v>0</v>
      </c>
      <c r="G26" s="20">
        <f>IF($D$6="n",G33,0)</f>
        <v>0</v>
      </c>
      <c r="H26" s="20">
        <f>IF($D$6="n",H33,0)</f>
        <v>0</v>
      </c>
      <c r="I26" s="20">
        <f>IF($D$6="n",I33,0)</f>
        <v>0</v>
      </c>
      <c r="J26" s="20">
        <f>IF($D$6="n",J33,0)</f>
        <v>0</v>
      </c>
      <c r="K26" s="20">
        <f>IF($D$6="n",K33,0)</f>
        <v>200000</v>
      </c>
      <c r="L26" s="20">
        <f>IF($D$6="n",L33,0)</f>
        <v>200000</v>
      </c>
      <c r="M26" s="20">
        <f>IF($D$6="n",M33,0)</f>
        <v>200000</v>
      </c>
      <c r="N26" s="20">
        <f>IF($D$6="n",N33,0)</f>
        <v>200000</v>
      </c>
      <c r="O26" s="20"/>
    </row>
    <row r="27" spans="2:15" s="21" customFormat="1" ht="12.75" hidden="1">
      <c r="B27" s="21" t="s">
        <v>30</v>
      </c>
      <c r="C27" s="22">
        <f>+C18</f>
        <v>0</v>
      </c>
      <c r="D27" s="22">
        <f>+D18</f>
        <v>0</v>
      </c>
      <c r="E27" s="22">
        <f>+E18</f>
        <v>0</v>
      </c>
      <c r="F27" s="22">
        <f>+F18</f>
        <v>0</v>
      </c>
      <c r="G27" s="22">
        <f>+G18</f>
        <v>0</v>
      </c>
      <c r="H27" s="22">
        <f>+H18</f>
        <v>0</v>
      </c>
      <c r="I27" s="22">
        <f>+I18</f>
        <v>0</v>
      </c>
      <c r="J27" s="22">
        <f>+J18</f>
        <v>0</v>
      </c>
      <c r="K27" s="22">
        <f>+K18</f>
        <v>0</v>
      </c>
      <c r="L27" s="22">
        <f>+L18</f>
        <v>0</v>
      </c>
      <c r="M27" s="22">
        <f>+M18</f>
        <v>60000</v>
      </c>
      <c r="N27" s="22">
        <f>+N18</f>
        <v>600000</v>
      </c>
      <c r="O27" s="22">
        <f>SUM(C27:N27)</f>
        <v>660000</v>
      </c>
    </row>
    <row r="28" spans="3:15" s="21" customFormat="1" ht="5.25" customHeight="1" hidden="1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2:15" s="21" customFormat="1" ht="12.75" hidden="1">
      <c r="B29" s="21" t="s">
        <v>31</v>
      </c>
      <c r="C29" s="22">
        <f>IF(C15&gt;=$D$7,$C$10,0)</f>
        <v>0</v>
      </c>
      <c r="D29" s="22">
        <f>IF(D15&gt;=$D$7,$C$10,0)</f>
        <v>0</v>
      </c>
      <c r="E29" s="22">
        <f>IF(E15&gt;=$D$7,$C$10,0)</f>
        <v>0</v>
      </c>
      <c r="F29" s="22">
        <f>IF(F15&gt;=$D$7,$C$10,0)</f>
        <v>0</v>
      </c>
      <c r="G29" s="22">
        <f>IF(G15&gt;=$D$7,$C$10,0)</f>
        <v>0</v>
      </c>
      <c r="H29" s="22">
        <f>IF(H15&gt;=$D$7,$C$10,0)</f>
        <v>0</v>
      </c>
      <c r="I29" s="22">
        <f>IF(I15&gt;=$D$7,$C$10,0)</f>
        <v>0</v>
      </c>
      <c r="J29" s="22">
        <f>IF(J15&gt;=$D$7,$C$10,0)</f>
        <v>0</v>
      </c>
      <c r="K29" s="22">
        <f>IF(K15&gt;=$D$7,$C$10,0)</f>
        <v>200000</v>
      </c>
      <c r="L29" s="22">
        <f>IF(L15&gt;=$D$7,$C$10,0)</f>
        <v>200000</v>
      </c>
      <c r="M29" s="22">
        <f>IF(M15&gt;=$D$7,$C$10,0)</f>
        <v>200000</v>
      </c>
      <c r="N29" s="22">
        <f>IF(N15&gt;=$D$7,$C$10,0)</f>
        <v>200000</v>
      </c>
      <c r="O29" s="22"/>
    </row>
    <row r="30" spans="2:15" s="21" customFormat="1" ht="12.75" hidden="1">
      <c r="B30" s="21" t="s">
        <v>32</v>
      </c>
      <c r="C30" s="22">
        <f>+C29</f>
        <v>0</v>
      </c>
      <c r="D30" s="22">
        <f>+C30+D29</f>
        <v>0</v>
      </c>
      <c r="E30" s="22">
        <f>+D30+E29</f>
        <v>0</v>
      </c>
      <c r="F30" s="22">
        <f>+E30+F29</f>
        <v>0</v>
      </c>
      <c r="G30" s="22">
        <f>+F30+G29</f>
        <v>0</v>
      </c>
      <c r="H30" s="22">
        <f>+G30+H29</f>
        <v>0</v>
      </c>
      <c r="I30" s="22">
        <f>+H30+I29</f>
        <v>0</v>
      </c>
      <c r="J30" s="22">
        <f>+I30+J29</f>
        <v>0</v>
      </c>
      <c r="K30" s="22">
        <f>+J30+K29</f>
        <v>200000</v>
      </c>
      <c r="L30" s="22">
        <f>+K30+L29</f>
        <v>400000</v>
      </c>
      <c r="M30" s="22">
        <f>+L30+M29</f>
        <v>600000</v>
      </c>
      <c r="N30" s="22">
        <f>+M30+N29</f>
        <v>800000</v>
      </c>
      <c r="O30" s="22"/>
    </row>
    <row r="31" spans="2:15" s="25" customFormat="1" ht="12.75" hidden="1">
      <c r="B31" s="25" t="s">
        <v>33</v>
      </c>
      <c r="C31" s="26">
        <f>IF((23)&lt;=$C$10,C29,C23)</f>
        <v>0</v>
      </c>
      <c r="D31" s="26">
        <f>IF((D23-C32)&lt;=$C$10,D29,D23-C32)</f>
        <v>0</v>
      </c>
      <c r="E31" s="26">
        <f>IF((E23-D32)&lt;=$C$10,E29,E23-D32)</f>
        <v>0</v>
      </c>
      <c r="F31" s="26">
        <f>IF((F23-E32)&lt;=$C$10,F29,F23-E32)</f>
        <v>0</v>
      </c>
      <c r="G31" s="26">
        <f>IF((G23-F32)&lt;=$C$10,G29,G23-F32)</f>
        <v>0</v>
      </c>
      <c r="H31" s="26">
        <f>IF((H23-G32)&lt;=$C$10,H29,H23-G32)</f>
        <v>0</v>
      </c>
      <c r="I31" s="26">
        <f>IF((I23-H32)&lt;=$C$10,I29,I23-H32)</f>
        <v>0</v>
      </c>
      <c r="J31" s="26">
        <f>IF((J23-I32)&lt;=$C$10,J29,J23-I32)</f>
        <v>0</v>
      </c>
      <c r="K31" s="26">
        <f>IF((K23-J32)&lt;=$C$10,K29,K23-J32)</f>
        <v>200000</v>
      </c>
      <c r="L31" s="26">
        <f>IF((L23-K32)&lt;=$C$10,L29,L23-K32)</f>
        <v>200000</v>
      </c>
      <c r="M31" s="26">
        <f>IF((M23-L32)&lt;=$C$10,M29,M23-L32)</f>
        <v>200000</v>
      </c>
      <c r="N31" s="26">
        <f>IF((N23-M32)&lt;=$C$10,N29,N23-M32)</f>
        <v>200000</v>
      </c>
      <c r="O31" s="22">
        <f>SUM(C31:N31)</f>
        <v>800000</v>
      </c>
    </row>
    <row r="32" spans="2:15" s="21" customFormat="1" ht="12.75" hidden="1">
      <c r="B32" s="21" t="s">
        <v>34</v>
      </c>
      <c r="C32" s="22">
        <f>+C31</f>
        <v>0</v>
      </c>
      <c r="D32" s="22">
        <f>+C32+D31</f>
        <v>0</v>
      </c>
      <c r="E32" s="22">
        <f>+D32+E31</f>
        <v>0</v>
      </c>
      <c r="F32" s="22">
        <f>+E32+F31</f>
        <v>0</v>
      </c>
      <c r="G32" s="22">
        <f>+F32+G31</f>
        <v>0</v>
      </c>
      <c r="H32" s="22">
        <f>+G32+H31</f>
        <v>0</v>
      </c>
      <c r="I32" s="22">
        <f>+H32+I31</f>
        <v>0</v>
      </c>
      <c r="J32" s="22">
        <f>+I32+J31</f>
        <v>0</v>
      </c>
      <c r="K32" s="22">
        <f>+J32+K31</f>
        <v>200000</v>
      </c>
      <c r="L32" s="22">
        <f>+K32+L31</f>
        <v>400000</v>
      </c>
      <c r="M32" s="22">
        <f>+L32+M31</f>
        <v>600000</v>
      </c>
      <c r="N32" s="22">
        <f>+M32+N31</f>
        <v>800000</v>
      </c>
      <c r="O32" s="22"/>
    </row>
    <row r="33" spans="2:15" s="21" customFormat="1" ht="12.75" hidden="1">
      <c r="B33" s="21" t="s">
        <v>35</v>
      </c>
      <c r="C33" s="22">
        <f>IF($D$5="i",C31,C27)</f>
        <v>0</v>
      </c>
      <c r="D33" s="22">
        <f>IF($D$5="i",D31,D27)</f>
        <v>0</v>
      </c>
      <c r="E33" s="22">
        <f>IF($D$5="i",E31,E27)</f>
        <v>0</v>
      </c>
      <c r="F33" s="22">
        <f>IF($D$5="i",F31,F27)</f>
        <v>0</v>
      </c>
      <c r="G33" s="22">
        <f>IF($D$5="i",G31,G27)</f>
        <v>0</v>
      </c>
      <c r="H33" s="22">
        <f>IF($D$5="i",H31,H27)</f>
        <v>0</v>
      </c>
      <c r="I33" s="22">
        <f>IF($D$5="i",I31,I27)</f>
        <v>0</v>
      </c>
      <c r="J33" s="22">
        <f>IF($D$5="i",J31,J27)</f>
        <v>0</v>
      </c>
      <c r="K33" s="22">
        <f>IF($D$5="i",K31,K27)</f>
        <v>200000</v>
      </c>
      <c r="L33" s="22">
        <f>IF($D$5="i",L31,L27)</f>
        <v>200000</v>
      </c>
      <c r="M33" s="22">
        <f>IF($D$5="i",M31,M27)</f>
        <v>200000</v>
      </c>
      <c r="N33" s="22">
        <f>IF($D$5="i",N31,N27)</f>
        <v>200000</v>
      </c>
      <c r="O33" s="22">
        <f aca="true" t="shared" si="0" ref="O33:O34">SUM(C33:N33)</f>
        <v>800000</v>
      </c>
    </row>
    <row r="34" spans="2:15" s="27" customFormat="1" ht="16.5">
      <c r="B34" s="27" t="s">
        <v>36</v>
      </c>
      <c r="C34" s="28">
        <f>+C26*0.185</f>
        <v>0</v>
      </c>
      <c r="D34" s="28">
        <f>+D26*0.185</f>
        <v>0</v>
      </c>
      <c r="E34" s="28">
        <f>+E26*0.185</f>
        <v>0</v>
      </c>
      <c r="F34" s="28">
        <f>+F26*0.185</f>
        <v>0</v>
      </c>
      <c r="G34" s="28">
        <f>+G26*0.185</f>
        <v>0</v>
      </c>
      <c r="H34" s="28">
        <f>+H26*0.185</f>
        <v>0</v>
      </c>
      <c r="I34" s="28">
        <f>+I26*0.185</f>
        <v>0</v>
      </c>
      <c r="J34" s="28">
        <f>+J26*0.185</f>
        <v>0</v>
      </c>
      <c r="K34" s="28">
        <f>+K26*0.185</f>
        <v>37000</v>
      </c>
      <c r="L34" s="28">
        <f>+L26*0.185</f>
        <v>37000</v>
      </c>
      <c r="M34" s="28">
        <f>+M26*0.185</f>
        <v>37000</v>
      </c>
      <c r="N34" s="28">
        <f>+N26*0.185</f>
        <v>37000</v>
      </c>
      <c r="O34" s="28">
        <f t="shared" si="0"/>
        <v>148000</v>
      </c>
    </row>
    <row r="35" spans="3:15" s="27" customFormat="1" ht="16.5"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2:15" s="29" customFormat="1" ht="16.5">
      <c r="B36" s="19" t="s">
        <v>37</v>
      </c>
      <c r="C36" s="20">
        <f>IF($D$6="n",C41,0)</f>
        <v>0</v>
      </c>
      <c r="D36" s="20">
        <f>IF($D$6="n",D41,0)</f>
        <v>0</v>
      </c>
      <c r="E36" s="20">
        <f>IF($D$6="n",E41,0)</f>
        <v>0</v>
      </c>
      <c r="F36" s="20">
        <f>IF($D$6="n",F41,0)</f>
        <v>0</v>
      </c>
      <c r="G36" s="20">
        <f>IF($D$6="n",G41,0)</f>
        <v>0</v>
      </c>
      <c r="H36" s="20">
        <f>IF($D$6="n",H41,0)</f>
        <v>0</v>
      </c>
      <c r="I36" s="20">
        <f>IF($D$6="n",I41,0)</f>
        <v>0</v>
      </c>
      <c r="J36" s="20">
        <f>IF($D$6="n",J41,0)</f>
        <v>0</v>
      </c>
      <c r="K36" s="20">
        <f>IF($D$6="n",K41,0)</f>
        <v>225000</v>
      </c>
      <c r="L36" s="20">
        <f>IF($D$6="n",L41,0)</f>
        <v>225000</v>
      </c>
      <c r="M36" s="20">
        <f>IF($D$6="n",M41,0)</f>
        <v>225000</v>
      </c>
      <c r="N36" s="20">
        <f>IF($D$6="n",N41,0)</f>
        <v>225000</v>
      </c>
      <c r="O36" s="30"/>
    </row>
    <row r="37" spans="2:15" s="7" customFormat="1" ht="16.5" hidden="1">
      <c r="B37" s="21" t="s">
        <v>38</v>
      </c>
      <c r="C37" s="22">
        <f>IF(C15&gt;=$D$7,$C$10*1.125,0)</f>
        <v>0</v>
      </c>
      <c r="D37" s="22">
        <f>IF(D15&gt;=$D$7,$C$10*1.125,0)</f>
        <v>0</v>
      </c>
      <c r="E37" s="22">
        <f>IF(E15&gt;=$D$7,$C$10*1.125,0)</f>
        <v>0</v>
      </c>
      <c r="F37" s="22">
        <f>IF(F15&gt;=$D$7,$C$10*1.125,0)</f>
        <v>0</v>
      </c>
      <c r="G37" s="22">
        <f>IF(G15&gt;=$D$7,$C$10*1.125,0)</f>
        <v>0</v>
      </c>
      <c r="H37" s="22">
        <f>IF(H15&gt;=$D$7,$C$10*1.125,0)</f>
        <v>0</v>
      </c>
      <c r="I37" s="22">
        <f>IF(I15&gt;=$D$7,$C$10*1.125,0)</f>
        <v>0</v>
      </c>
      <c r="J37" s="22">
        <f>IF(J15&gt;=$D$7,$C$10*1.125,0)</f>
        <v>0</v>
      </c>
      <c r="K37" s="22">
        <f>IF(K15&gt;=$D$7,$C$10*1.125,0)</f>
        <v>225000</v>
      </c>
      <c r="L37" s="22">
        <f>IF(L15&gt;=$D$7,$C$10*1.125,0)</f>
        <v>225000</v>
      </c>
      <c r="M37" s="22">
        <f>IF(M15&gt;=$D$7,$C$10*1.125,0)</f>
        <v>225000</v>
      </c>
      <c r="N37" s="22">
        <f>IF(N15&gt;=$D$7,$C$10*1.125,0)</f>
        <v>225000</v>
      </c>
      <c r="O37" s="31"/>
    </row>
    <row r="38" spans="2:15" s="7" customFormat="1" ht="16.5" hidden="1">
      <c r="B38" s="21" t="s">
        <v>39</v>
      </c>
      <c r="C38" s="22">
        <f>+C37</f>
        <v>0</v>
      </c>
      <c r="D38" s="22">
        <f>+C38+D37</f>
        <v>0</v>
      </c>
      <c r="E38" s="22">
        <f>+D38+E37</f>
        <v>0</v>
      </c>
      <c r="F38" s="22">
        <f>+E38+F37</f>
        <v>0</v>
      </c>
      <c r="G38" s="22">
        <f>+F38+G37</f>
        <v>0</v>
      </c>
      <c r="H38" s="22">
        <f>+G38+H37</f>
        <v>0</v>
      </c>
      <c r="I38" s="22">
        <f>+H38+I37</f>
        <v>0</v>
      </c>
      <c r="J38" s="22">
        <f>+I38+J37</f>
        <v>0</v>
      </c>
      <c r="K38" s="22">
        <f>+J38+K37</f>
        <v>225000</v>
      </c>
      <c r="L38" s="22">
        <f>+K38+L37</f>
        <v>450000</v>
      </c>
      <c r="M38" s="22">
        <f>+L38+M37</f>
        <v>675000</v>
      </c>
      <c r="N38" s="22">
        <f>+M38+N37</f>
        <v>900000</v>
      </c>
      <c r="O38" s="31"/>
    </row>
    <row r="39" spans="2:15" s="7" customFormat="1" ht="16.5" hidden="1">
      <c r="B39" s="25" t="s">
        <v>33</v>
      </c>
      <c r="C39" s="26">
        <f>IF(C23&lt;=$C$10,C37,C23)</f>
        <v>0</v>
      </c>
      <c r="D39" s="26">
        <f>IF((D23-C40)&lt;=$C$10,D37,D23-C40)</f>
        <v>0</v>
      </c>
      <c r="E39" s="26">
        <f>IF((E23-D40)&lt;=$C$10,E37,E23-D40)</f>
        <v>0</v>
      </c>
      <c r="F39" s="26">
        <f>IF((F23-E40)&lt;=$C$10,F37,F23-E40)</f>
        <v>0</v>
      </c>
      <c r="G39" s="26">
        <f>IF((G23-F40)&lt;=$C$10,G37,G23-F40)</f>
        <v>0</v>
      </c>
      <c r="H39" s="26">
        <f>IF((H23-G40)&lt;=$C$10,H37,H23-G40)</f>
        <v>0</v>
      </c>
      <c r="I39" s="26">
        <f>IF((I23-H40)&lt;=$C$10,I37,I23-H40)</f>
        <v>0</v>
      </c>
      <c r="J39" s="26">
        <f>IF((J23-I40)&lt;=$C$10,J37,J23-I40)</f>
        <v>0</v>
      </c>
      <c r="K39" s="26">
        <f>IF((K23-J40)&lt;=$C$10,K37,K23-J40)</f>
        <v>225000</v>
      </c>
      <c r="L39" s="26">
        <f>IF((L23-K40)&lt;=$C$10,L37,L23-K40)</f>
        <v>225000</v>
      </c>
      <c r="M39" s="26">
        <f>IF((M23-L40)&lt;=$C$10,M37,M23-L40)</f>
        <v>225000</v>
      </c>
      <c r="N39" s="26">
        <f>IF((N23-M40)&lt;=$C$10,N37,N23-M40)</f>
        <v>225000</v>
      </c>
      <c r="O39" s="22">
        <f>SUM(C39:N39)</f>
        <v>900000</v>
      </c>
    </row>
    <row r="40" spans="2:15" s="7" customFormat="1" ht="16.5" hidden="1">
      <c r="B40" s="21" t="s">
        <v>34</v>
      </c>
      <c r="C40" s="22">
        <f>+C39</f>
        <v>0</v>
      </c>
      <c r="D40" s="22">
        <f>+C40+D39</f>
        <v>0</v>
      </c>
      <c r="E40" s="22">
        <f>+D40+E39</f>
        <v>0</v>
      </c>
      <c r="F40" s="22">
        <f>+E40+F39</f>
        <v>0</v>
      </c>
      <c r="G40" s="22">
        <f>+F40+G39</f>
        <v>0</v>
      </c>
      <c r="H40" s="22">
        <f>+G40+H39</f>
        <v>0</v>
      </c>
      <c r="I40" s="22">
        <f>+H40+I39</f>
        <v>0</v>
      </c>
      <c r="J40" s="22">
        <f>+I40+J39</f>
        <v>0</v>
      </c>
      <c r="K40" s="22">
        <f>+J40+K39</f>
        <v>225000</v>
      </c>
      <c r="L40" s="22">
        <f>+K40+L39</f>
        <v>450000</v>
      </c>
      <c r="M40" s="22">
        <f>+L40+M39</f>
        <v>675000</v>
      </c>
      <c r="N40" s="22">
        <f>+M40+N39</f>
        <v>900000</v>
      </c>
      <c r="O40" s="31"/>
    </row>
    <row r="41" spans="2:15" s="7" customFormat="1" ht="16.5" hidden="1">
      <c r="B41" s="21" t="s">
        <v>35</v>
      </c>
      <c r="C41" s="22">
        <f>IF($D$5="i",C39,C27)</f>
        <v>0</v>
      </c>
      <c r="D41" s="22">
        <f>IF($D$5="i",D39,D27)</f>
        <v>0</v>
      </c>
      <c r="E41" s="22">
        <f>IF($D$5="i",E39,E27)</f>
        <v>0</v>
      </c>
      <c r="F41" s="22">
        <f>IF($D$5="i",F39,F27)</f>
        <v>0</v>
      </c>
      <c r="G41" s="22">
        <f>IF($D$5="i",G39,G27)</f>
        <v>0</v>
      </c>
      <c r="H41" s="22">
        <f>IF($D$5="i",H39,H27)</f>
        <v>0</v>
      </c>
      <c r="I41" s="22">
        <f>IF($D$5="i",I39,I27)</f>
        <v>0</v>
      </c>
      <c r="J41" s="22">
        <f>IF($D$5="i",J39,J27)</f>
        <v>0</v>
      </c>
      <c r="K41" s="22">
        <f>IF($D$5="i",K39,K27)</f>
        <v>225000</v>
      </c>
      <c r="L41" s="22">
        <f>IF($D$5="i",L39,L27)</f>
        <v>225000</v>
      </c>
      <c r="M41" s="22">
        <f>IF($D$5="i",M39,M27)</f>
        <v>225000</v>
      </c>
      <c r="N41" s="22">
        <f>IF($D$5="i",N39,N27)</f>
        <v>225000</v>
      </c>
      <c r="O41" s="22">
        <f aca="true" t="shared" si="1" ref="O41:O42">SUM(C41:N41)</f>
        <v>900000</v>
      </c>
    </row>
    <row r="42" spans="2:15" s="32" customFormat="1" ht="16.5">
      <c r="B42" s="32" t="s">
        <v>40</v>
      </c>
      <c r="C42" s="33">
        <f>+C36*0.155</f>
        <v>0</v>
      </c>
      <c r="D42" s="33">
        <f>+D36*0.155</f>
        <v>0</v>
      </c>
      <c r="E42" s="33">
        <f>+E36*0.155</f>
        <v>0</v>
      </c>
      <c r="F42" s="33">
        <f>+F36*0.155</f>
        <v>0</v>
      </c>
      <c r="G42" s="33">
        <f>+G36*0.155</f>
        <v>0</v>
      </c>
      <c r="H42" s="33">
        <f>+H36*0.155</f>
        <v>0</v>
      </c>
      <c r="I42" s="33">
        <f>+I36*0.155</f>
        <v>0</v>
      </c>
      <c r="J42" s="33">
        <f>+J36*0.155</f>
        <v>0</v>
      </c>
      <c r="K42" s="33">
        <f>+K36*0.155</f>
        <v>34875</v>
      </c>
      <c r="L42" s="33">
        <f>+L36*0.155</f>
        <v>34875</v>
      </c>
      <c r="M42" s="33">
        <f>+M36*0.155</f>
        <v>34875</v>
      </c>
      <c r="N42" s="33">
        <f>+N36*0.155</f>
        <v>34875</v>
      </c>
      <c r="O42" s="33">
        <f t="shared" si="1"/>
        <v>139500</v>
      </c>
    </row>
    <row r="43" spans="3:15" ht="14.2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2:15" s="34" customFormat="1" ht="18">
      <c r="B44" s="34" t="s">
        <v>41</v>
      </c>
      <c r="C44" s="35">
        <f>+C42+C34+C24</f>
        <v>0</v>
      </c>
      <c r="D44" s="35">
        <f>+D42+D34+D24</f>
        <v>0</v>
      </c>
      <c r="E44" s="35">
        <f>+E42+E34+E24</f>
        <v>0</v>
      </c>
      <c r="F44" s="35">
        <f>+F42+F34+F24</f>
        <v>0</v>
      </c>
      <c r="G44" s="35">
        <f>+G42+G34+G24</f>
        <v>0</v>
      </c>
      <c r="H44" s="35">
        <f>+H42+H34+H24</f>
        <v>0</v>
      </c>
      <c r="I44" s="35">
        <f>+I42+I34+I24</f>
        <v>0</v>
      </c>
      <c r="J44" s="35">
        <f>+J42+J34+J24</f>
        <v>0</v>
      </c>
      <c r="K44" s="35">
        <f>+K42+K34+K24</f>
        <v>71875</v>
      </c>
      <c r="L44" s="35">
        <f>+L42+L34+L24</f>
        <v>71875</v>
      </c>
      <c r="M44" s="35">
        <f>+M42+M34+M24</f>
        <v>80875</v>
      </c>
      <c r="N44" s="35">
        <f>+N42+N34+N24</f>
        <v>161875</v>
      </c>
      <c r="O44" s="35">
        <f>+O42+O34+O24</f>
        <v>386500</v>
      </c>
    </row>
    <row r="45" spans="3:15" ht="15">
      <c r="C45" s="18"/>
      <c r="D45" s="18"/>
      <c r="E45" s="18"/>
      <c r="F45" s="18"/>
      <c r="G45" s="18"/>
      <c r="H45" s="31"/>
      <c r="I45" s="18"/>
      <c r="J45" s="18"/>
      <c r="K45" s="18"/>
      <c r="L45" s="18"/>
      <c r="M45" s="18"/>
      <c r="N45" s="18"/>
      <c r="O45" s="18"/>
    </row>
    <row r="46" spans="2:15" s="36" customFormat="1" ht="16.5">
      <c r="B46" s="37" t="s">
        <v>42</v>
      </c>
      <c r="C46" s="37"/>
      <c r="D46" s="37" t="s">
        <v>43</v>
      </c>
      <c r="E46" s="37"/>
      <c r="F46" s="37"/>
      <c r="L46" s="38" t="s">
        <v>44</v>
      </c>
      <c r="M46" s="38"/>
      <c r="N46" s="38"/>
      <c r="O46" s="39">
        <f>+O44/O16</f>
        <v>0.12467741935483871</v>
      </c>
    </row>
    <row r="47" spans="2:6" s="40" customFormat="1" ht="16.5">
      <c r="B47" s="41" t="s">
        <v>45</v>
      </c>
      <c r="C47" s="41"/>
      <c r="D47" s="41" t="s">
        <v>46</v>
      </c>
      <c r="E47" s="41"/>
      <c r="F47" s="41"/>
    </row>
    <row r="48" spans="2:6" s="42" customFormat="1" ht="16.5">
      <c r="B48" s="43" t="s">
        <v>47</v>
      </c>
      <c r="C48" s="43"/>
      <c r="D48" s="43" t="s">
        <v>48</v>
      </c>
      <c r="E48" s="43"/>
      <c r="F48" s="43"/>
    </row>
    <row r="50" ht="16.5">
      <c r="J50" s="44"/>
    </row>
    <row r="51" ht="16.5">
      <c r="J51" s="45"/>
    </row>
    <row r="56" spans="12:15" ht="16.5">
      <c r="L56" s="46" t="s">
        <v>49</v>
      </c>
      <c r="M56" s="46"/>
      <c r="N56" s="46"/>
      <c r="O56" s="46"/>
    </row>
  </sheetData>
  <sheetProtection password="DCEA" sheet="1"/>
  <mergeCells count="13">
    <mergeCell ref="B1:C1"/>
    <mergeCell ref="L1:O1"/>
    <mergeCell ref="B2:O2"/>
    <mergeCell ref="C3:D3"/>
    <mergeCell ref="C4:D4"/>
    <mergeCell ref="B46:C46"/>
    <mergeCell ref="D46:F46"/>
    <mergeCell ref="L46:N46"/>
    <mergeCell ref="B47:C47"/>
    <mergeCell ref="D47:F47"/>
    <mergeCell ref="B48:C48"/>
    <mergeCell ref="D48:F48"/>
    <mergeCell ref="L56:O56"/>
  </mergeCells>
  <hyperlinks>
    <hyperlink ref="L56" r:id="rId1" display="Készítette: Rák Tamás – www.traukont.hu"/>
  </hyperlink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68"/>
  <headerFooter alignWithMargins="0">
    <oddHeader>&amp;C&amp;"Times New Roman,Normál"&amp;12&amp;A</oddHeader>
    <oddFooter>&amp;C&amp;"Times New Roman,Normál"&amp;12Oldal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2021-10-20T07:23:41Z</cp:lastPrinted>
  <dcterms:created xsi:type="dcterms:W3CDTF">2021-05-10T08:40:23Z</dcterms:created>
  <dcterms:modified xsi:type="dcterms:W3CDTF">2022-07-17T10:25:57Z</dcterms:modified>
  <cp:category/>
  <cp:version/>
  <cp:contentType/>
  <cp:contentStatus/>
  <cp:revision>16</cp:revision>
</cp:coreProperties>
</file>